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Riscos e Controles\3 Relatórios\Semestral\Report Pilla III\"/>
    </mc:Choice>
  </mc:AlternateContent>
  <xr:revisionPtr revIDLastSave="0" documentId="13_ncr:1_{4945685C-9F3E-4CD3-8D6B-E81811729D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4" r:id="rId1"/>
    <sheet name="KM1" sheetId="7" r:id="rId2"/>
    <sheet name="OV1" sheetId="8" r:id="rId3"/>
    <sheet name="MR1" sheetId="10" r:id="rId4"/>
  </sheets>
  <externalReferences>
    <externalReference r:id="rId5"/>
  </externalReferences>
  <definedNames>
    <definedName name="_AMO_UniqueIdentifier" hidden="1">"'c47fb085-b431-4948-a11d-60629b650801'"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G22" i="8"/>
  <c r="D22" i="8"/>
  <c r="H19" i="8"/>
  <c r="T12" i="8"/>
  <c r="T6" i="8"/>
  <c r="S19" i="8"/>
  <c r="H21" i="8"/>
  <c r="S6" i="8"/>
  <c r="E25" i="7"/>
  <c r="F25" i="7"/>
  <c r="G25" i="7" l="1"/>
  <c r="M20" i="8"/>
  <c r="M19" i="8"/>
  <c r="M22" i="8"/>
  <c r="M21" i="8"/>
  <c r="H20" i="8"/>
  <c r="R21" i="8" l="1"/>
  <c r="R6" i="8"/>
  <c r="M6" i="8"/>
  <c r="M17" i="8"/>
  <c r="M8" i="8"/>
  <c r="H22" i="8"/>
  <c r="I22" i="8"/>
  <c r="R8" i="8"/>
  <c r="R17" i="8"/>
  <c r="R19" i="8"/>
  <c r="R20" i="8"/>
  <c r="Q6" i="8"/>
  <c r="Q21" i="8"/>
  <c r="Q20" i="8"/>
  <c r="Q19" i="8"/>
  <c r="Q17" i="8"/>
  <c r="Q8" i="8"/>
  <c r="J15" i="10"/>
  <c r="K15" i="10"/>
  <c r="Q22" i="8" l="1"/>
  <c r="L22" i="8"/>
  <c r="K22" i="8"/>
  <c r="J22" i="8"/>
  <c r="K17" i="7"/>
  <c r="K23" i="7" s="1"/>
  <c r="K16" i="7"/>
  <c r="K15" i="7"/>
  <c r="J17" i="7"/>
  <c r="J23" i="7" s="1"/>
  <c r="J16" i="7"/>
  <c r="J15" i="7"/>
  <c r="I17" i="7"/>
  <c r="I23" i="7" s="1"/>
  <c r="I16" i="7"/>
  <c r="I15" i="7"/>
  <c r="N17" i="7" l="1"/>
  <c r="N23" i="7" s="1"/>
  <c r="M17" i="7"/>
  <c r="M23" i="7" s="1"/>
  <c r="N16" i="7"/>
  <c r="M16" i="7"/>
  <c r="N15" i="7"/>
  <c r="M15" i="7"/>
  <c r="L17" i="7"/>
  <c r="L23" i="7" s="1"/>
  <c r="L16" i="7"/>
  <c r="L15" i="7"/>
  <c r="N22" i="8"/>
  <c r="R22" i="8" s="1"/>
  <c r="E9" i="7" l="1"/>
  <c r="F9" i="7" l="1"/>
  <c r="F13" i="7" l="1"/>
  <c r="G9" i="7" l="1"/>
  <c r="G13" i="7" l="1"/>
</calcChain>
</file>

<file path=xl/sharedStrings.xml><?xml version="1.0" encoding="utf-8"?>
<sst xmlns="http://schemas.openxmlformats.org/spreadsheetml/2006/main" count="201" uniqueCount="72">
  <si>
    <t>Capital regulamentar - valores</t>
  </si>
  <si>
    <t>Capital Principal</t>
  </si>
  <si>
    <t>Nível I</t>
  </si>
  <si>
    <t>Patrimônio de Referência (PR)</t>
  </si>
  <si>
    <t>Excesso dos recursos aplicados no ativo permanente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</si>
  <si>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</si>
  <si>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</si>
  <si>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</si>
  <si>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</si>
  <si>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</si>
  <si>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</si>
  <si>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</si>
  <si>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 xml:space="preserve">Adicional de Capital Principal (ACP) como proporção do RWA
</t>
  </si>
  <si>
    <t>Adicional de Conservação de Capital Principal - ACPConservação (%)</t>
  </si>
  <si>
    <t>Adicional Contracíclico de Capital Principal - ACPContracíclico (%)</t>
  </si>
  <si>
    <t xml:space="preserve">
Adicional de Importância Sistêmica de Capital Principal - ACPSistêmico (%)</t>
  </si>
  <si>
    <t>ACP total (%)</t>
  </si>
  <si>
    <t>Margem excedente de Capital Principal (%)</t>
  </si>
  <si>
    <t>Razão de Alavancagem (RA)</t>
  </si>
  <si>
    <t>Exposição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</si>
  <si>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</si>
  <si>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</si>
  <si>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</si>
  <si>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</si>
  <si>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</si>
  <si>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</si>
  <si>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</si>
  <si>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</si>
  <si>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</si>
  <si>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</si>
  <si>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</si>
  <si>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</si>
  <si>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</si>
  <si>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</si>
  <si>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</si>
  <si>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</si>
  <si>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</si>
  <si>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</si>
  <si>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</si>
  <si>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</si>
  <si>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</si>
  <si>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</si>
  <si>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</si>
  <si>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</si>
  <si>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Do qual: requerimento calculado mediante abordagem padronizada (RWAMPAD)</t>
  </si>
  <si>
    <t>Do qual: requerimento calculado mediante modelo interno (RWAMINT)</t>
  </si>
  <si>
    <t>Risco operacional</t>
  </si>
  <si>
    <t>KM1 - INFORMAÇÕES QUANTITATIVAS SOBRE OS REQUERIMENTOS PRUDENCIAIS</t>
  </si>
  <si>
    <t>OV1 - VISÃO GERAL DOS ATIVOS PONDERADOS PELO RISCO (RWA)</t>
  </si>
  <si>
    <t>TABELA KM1: INFORMAÇÕES QUANTITATIVAS SOBRE OS REQUERIMENTOS PRUDENCIAIS</t>
  </si>
  <si>
    <t>TABELA OV1: VISÃO GERAL DOS ATIVOS PONDERADOS PELO RISCO (RWA)</t>
  </si>
  <si>
    <t>N/A - Não aplicável</t>
  </si>
  <si>
    <t>N/A</t>
  </si>
  <si>
    <t>Conforme Resolução BCB nº 54 - Planilha de Apoio</t>
  </si>
  <si>
    <t>TABELAS -  2021</t>
  </si>
  <si>
    <t>TABELA MR1: ABORDAGEM PADRONIZADA - FATORES DE RISCO ASSOCIADOS AO RISCO DE MERCADO</t>
  </si>
  <si>
    <t>Voltar</t>
  </si>
  <si>
    <t>Fatores de risco</t>
  </si>
  <si>
    <r>
      <t>RWA</t>
    </r>
    <r>
      <rPr>
        <b/>
        <vertAlign val="subscript"/>
        <sz val="10"/>
        <color theme="1"/>
        <rFont val="Arial"/>
        <family val="2"/>
      </rPr>
      <t>MPAD</t>
    </r>
  </si>
  <si>
    <t>Taxas de juros</t>
  </si>
  <si>
    <t>Taxas de juros prefixada denominadas em Real (RWAJUR1)</t>
  </si>
  <si>
    <t>Taxas dos cupons de moeda estrangeira (RWAJUR2)</t>
  </si>
  <si>
    <t>Taxas dos cupons de índices de preço (RWAJUR3)</t>
  </si>
  <si>
    <t>Taxas dos cupons de taxas de juros (RWAJUR4)</t>
  </si>
  <si>
    <t>Preços de ações (RWAACS)</t>
  </si>
  <si>
    <t>Taxas de câmbio (RWACAM)</t>
  </si>
  <si>
    <t>Preços de mercadorias (commodities) (RWACOM)</t>
  </si>
  <si>
    <t>Total</t>
  </si>
  <si>
    <t>MR1 - ABORDAGEM PADRONIZADA - FATORES DE RISCO ASSOCIADOS AO RISCO DE MERCADO</t>
  </si>
  <si>
    <t xml:space="preserve"> </t>
  </si>
  <si>
    <t xml:space="preserve">Em R$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</si>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</sst>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_-;_-@_-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7" tint="-0.499984740745262"/>
      <name val="Arial"/>
      <family val="2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u/>
      <sz val="11"/>
      <color theme="7" tint="-0.499984740745262"/>
      <name val="Calibri"/>
      <family val="2"/>
      <scheme val="minor"/>
    </font>
    <font>
      <b/>
      <sz val="11"/>
      <color theme="0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2" fillId="2" borderId="0" xfId="0" applyFont="1" applyFill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/>
    <xf numFmtId="165" fontId="5" fillId="0" borderId="0" xfId="0" applyNumberFormat="1" applyFont="1"/>
    <xf numFmtId="9" fontId="5" fillId="0" borderId="0" xfId="0" applyNumberFormat="1" applyFont="1"/>
    <xf numFmtId="10" fontId="5" fillId="0" borderId="0" xfId="0" applyNumberFormat="1" applyFont="1"/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164" fontId="8" fillId="0" borderId="0" xfId="2" applyNumberFormat="1" applyFont="1" applyFill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right" vertical="center"/>
    </xf>
    <xf numFmtId="166" fontId="0" fillId="0" borderId="0" xfId="0" applyNumberFormat="1"/>
    <xf numFmtId="4" fontId="5" fillId="0" borderId="0" xfId="0" applyNumberFormat="1" applyFont="1"/>
    <xf numFmtId="0" fontId="4" fillId="0" borderId="0" xfId="0" applyFont="1" applyAlignment="1">
      <alignment horizontal="center" wrapText="1"/>
    </xf>
    <xf numFmtId="0" fontId="13" fillId="2" borderId="3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4" applyFont="1"/>
    <xf numFmtId="43" fontId="8" fillId="0" borderId="0" xfId="1" applyFont="1" applyFill="1" applyBorder="1" applyAlignment="1">
      <alignment horizontal="right" vertical="center" wrapText="1"/>
    </xf>
    <xf numFmtId="2" fontId="8" fillId="0" borderId="0" xfId="2" applyNumberFormat="1" applyFont="1" applyFill="1" applyBorder="1" applyAlignment="1">
      <alignment horizontal="right" vertical="center" wrapText="1"/>
    </xf>
    <xf numFmtId="2" fontId="8" fillId="0" borderId="5" xfId="2" applyNumberFormat="1" applyFont="1" applyFill="1" applyBorder="1" applyAlignment="1">
      <alignment horizontal="right" vertical="center" wrapText="1"/>
    </xf>
    <xf numFmtId="2" fontId="8" fillId="0" borderId="3" xfId="2" applyNumberFormat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10" fontId="5" fillId="0" borderId="0" xfId="0" applyNumberFormat="1" applyFont="1" applyAlignment="1">
      <alignment horizontal="right"/>
    </xf>
    <xf numFmtId="43" fontId="5" fillId="0" borderId="0" xfId="1" applyFont="1" applyFill="1" applyBorder="1" applyAlignment="1"/>
    <xf numFmtId="0" fontId="5" fillId="3" borderId="0" xfId="0" applyFont="1" applyFill="1" applyAlignment="1">
      <alignment horizontal="right"/>
    </xf>
    <xf numFmtId="0" fontId="4" fillId="3" borderId="1" xfId="0" applyFont="1" applyFill="1" applyBorder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/>
    <xf numFmtId="0" fontId="4" fillId="3" borderId="4" xfId="0" applyFont="1" applyFill="1" applyBorder="1"/>
    <xf numFmtId="0" fontId="4" fillId="3" borderId="0" xfId="0" applyFont="1" applyFill="1"/>
    <xf numFmtId="2" fontId="6" fillId="3" borderId="0" xfId="0" applyNumberFormat="1" applyFont="1" applyFill="1"/>
    <xf numFmtId="10" fontId="5" fillId="3" borderId="0" xfId="0" applyNumberFormat="1" applyFont="1" applyFill="1"/>
    <xf numFmtId="0" fontId="11" fillId="0" borderId="0" xfId="4"/>
    <xf numFmtId="0" fontId="18" fillId="2" borderId="3" xfId="0" applyFont="1" applyFill="1" applyBorder="1"/>
    <xf numFmtId="0" fontId="4" fillId="0" borderId="6" xfId="0" applyFont="1" applyBorder="1"/>
    <xf numFmtId="0" fontId="0" fillId="0" borderId="0" xfId="0" applyAlignment="1">
      <alignment horizontal="right"/>
    </xf>
    <xf numFmtId="0" fontId="21" fillId="0" borderId="1" xfId="0" applyFont="1" applyBorder="1"/>
    <xf numFmtId="15" fontId="13" fillId="2" borderId="5" xfId="0" applyNumberFormat="1" applyFont="1" applyFill="1" applyBorder="1"/>
    <xf numFmtId="43" fontId="8" fillId="0" borderId="5" xfId="1" applyFont="1" applyFill="1" applyBorder="1" applyAlignment="1">
      <alignment horizontal="right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2" fontId="8" fillId="0" borderId="8" xfId="2" applyNumberFormat="1" applyFont="1" applyFill="1" applyBorder="1" applyAlignment="1">
      <alignment horizontal="right" vertical="center" wrapText="1"/>
    </xf>
    <xf numFmtId="43" fontId="9" fillId="0" borderId="7" xfId="1" applyFont="1" applyFill="1" applyBorder="1" applyAlignment="1">
      <alignment horizontal="right" vertical="center" wrapText="1"/>
    </xf>
    <xf numFmtId="164" fontId="8" fillId="0" borderId="3" xfId="2" applyNumberFormat="1" applyFont="1" applyFill="1" applyBorder="1" applyAlignment="1">
      <alignment horizontal="right" vertical="center" wrapText="1"/>
    </xf>
    <xf numFmtId="15" fontId="13" fillId="2" borderId="3" xfId="0" applyNumberFormat="1" applyFont="1" applyFill="1" applyBorder="1"/>
    <xf numFmtId="43" fontId="9" fillId="0" borderId="1" xfId="2" applyFont="1" applyFill="1" applyBorder="1" applyAlignment="1">
      <alignment horizontal="right" vertical="center" wrapText="1"/>
    </xf>
    <xf numFmtId="0" fontId="20" fillId="0" borderId="0" xfId="0" applyFont="1"/>
    <xf numFmtId="43" fontId="8" fillId="0" borderId="0" xfId="2" applyFont="1" applyFill="1" applyBorder="1" applyAlignment="1">
      <alignment horizontal="right" vertical="center" wrapText="1"/>
    </xf>
    <xf numFmtId="0" fontId="20" fillId="0" borderId="3" xfId="0" applyFont="1" applyBorder="1"/>
    <xf numFmtId="164" fontId="8" fillId="0" borderId="4" xfId="2" applyNumberFormat="1" applyFont="1" applyFill="1" applyBorder="1" applyAlignment="1">
      <alignment horizontal="right" vertical="center" wrapText="1"/>
    </xf>
    <xf numFmtId="43" fontId="8" fillId="0" borderId="4" xfId="1" applyFont="1" applyFill="1" applyBorder="1" applyAlignment="1">
      <alignment horizontal="right" vertical="center" wrapText="1"/>
    </xf>
    <xf numFmtId="43" fontId="5" fillId="0" borderId="9" xfId="1" applyFont="1" applyBorder="1"/>
    <xf numFmtId="164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/>
    <xf numFmtId="2" fontId="5" fillId="0" borderId="8" xfId="0" applyNumberFormat="1" applyFont="1" applyBorder="1"/>
    <xf numFmtId="43" fontId="5" fillId="0" borderId="5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14" fontId="4" fillId="0" borderId="0" xfId="0" applyNumberFormat="1" applyFont="1" applyAlignment="1">
      <alignment horizontal="center"/>
    </xf>
    <xf numFmtId="14" fontId="13" fillId="2" borderId="0" xfId="0" applyNumberFormat="1" applyFont="1" applyFill="1"/>
    <xf numFmtId="14" fontId="13" fillId="2" borderId="5" xfId="0" applyNumberFormat="1" applyFont="1" applyFill="1" applyBorder="1"/>
    <xf numFmtId="0" fontId="4" fillId="0" borderId="0" xfId="0" applyFont="1" applyAlignment="1">
      <alignment vertical="center"/>
    </xf>
    <xf numFmtId="0" fontId="4" fillId="3" borderId="5" xfId="0" applyFont="1" applyFill="1" applyBorder="1"/>
    <xf numFmtId="0" fontId="0" fillId="0" borderId="5" xfId="0" applyBorder="1"/>
    <xf numFmtId="0" fontId="4" fillId="0" borderId="5" xfId="0" applyFont="1" applyBorder="1" applyAlignment="1">
      <alignment horizontal="center" wrapText="1"/>
    </xf>
    <xf numFmtId="164" fontId="8" fillId="0" borderId="9" xfId="2" applyNumberFormat="1" applyFont="1" applyFill="1" applyBorder="1" applyAlignment="1">
      <alignment horizontal="right" vertical="center" wrapText="1"/>
    </xf>
    <xf numFmtId="43" fontId="5" fillId="0" borderId="5" xfId="1" applyFont="1" applyBorder="1"/>
    <xf numFmtId="43" fontId="5" fillId="0" borderId="10" xfId="1" applyFont="1" applyBorder="1"/>
    <xf numFmtId="164" fontId="5" fillId="0" borderId="11" xfId="0" applyNumberFormat="1" applyFont="1" applyBorder="1" applyAlignment="1">
      <alignment horizontal="right"/>
    </xf>
    <xf numFmtId="2" fontId="5" fillId="0" borderId="11" xfId="0" applyNumberFormat="1" applyFont="1" applyBorder="1"/>
    <xf numFmtId="2" fontId="8" fillId="0" borderId="11" xfId="2" applyNumberFormat="1" applyFont="1" applyFill="1" applyBorder="1" applyAlignment="1">
      <alignment horizontal="right" vertical="center" wrapText="1"/>
    </xf>
    <xf numFmtId="164" fontId="8" fillId="0" borderId="10" xfId="2" applyNumberFormat="1" applyFont="1" applyFill="1" applyBorder="1" applyAlignment="1">
      <alignment horizontal="right" vertical="center" wrapText="1"/>
    </xf>
    <xf numFmtId="43" fontId="5" fillId="0" borderId="11" xfId="1" applyFont="1" applyBorder="1"/>
    <xf numFmtId="2" fontId="5" fillId="0" borderId="12" xfId="0" applyNumberFormat="1" applyFont="1" applyBorder="1"/>
    <xf numFmtId="43" fontId="5" fillId="0" borderId="11" xfId="1" applyFont="1" applyBorder="1" applyAlignment="1">
      <alignment horizontal="right"/>
    </xf>
    <xf numFmtId="43" fontId="4" fillId="0" borderId="13" xfId="1" applyFont="1" applyBorder="1" applyAlignment="1">
      <alignment horizontal="right"/>
    </xf>
    <xf numFmtId="164" fontId="5" fillId="0" borderId="11" xfId="0" applyNumberFormat="1" applyFont="1" applyBorder="1"/>
    <xf numFmtId="0" fontId="4" fillId="0" borderId="5" xfId="0" applyFont="1" applyBorder="1" applyAlignment="1">
      <alignment vertical="center"/>
    </xf>
    <xf numFmtId="2" fontId="5" fillId="0" borderId="12" xfId="1" applyNumberFormat="1" applyFont="1" applyBorder="1" applyAlignment="1">
      <alignment horizontal="right"/>
    </xf>
    <xf numFmtId="43" fontId="9" fillId="0" borderId="11" xfId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wrapText="1"/>
    </xf>
    <xf numFmtId="43" fontId="5" fillId="0" borderId="11" xfId="1" applyFont="1" applyBorder="1" applyAlignment="1">
      <alignment horizontal="left" indent="1"/>
    </xf>
    <xf numFmtId="43" fontId="0" fillId="0" borderId="0" xfId="0" applyNumberForma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4" fillId="3" borderId="15" xfId="0" applyFont="1" applyFill="1" applyBorder="1"/>
    <xf numFmtId="43" fontId="9" fillId="0" borderId="16" xfId="1" applyFont="1" applyFill="1" applyBorder="1" applyAlignment="1">
      <alignment horizontal="right" vertical="center" wrapText="1"/>
    </xf>
    <xf numFmtId="43" fontId="9" fillId="0" borderId="14" xfId="1" applyFont="1" applyFill="1" applyBorder="1" applyAlignment="1">
      <alignment horizontal="right" vertical="center" wrapText="1"/>
    </xf>
    <xf numFmtId="0" fontId="5" fillId="0" borderId="17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3" fillId="2" borderId="18" xfId="0" applyFont="1" applyFill="1" applyBorder="1"/>
    <xf numFmtId="14" fontId="13" fillId="2" borderId="0" xfId="0" applyNumberFormat="1" applyFont="1" applyFill="1" applyBorder="1"/>
    <xf numFmtId="0" fontId="4" fillId="3" borderId="17" xfId="0" applyFont="1" applyFill="1" applyBorder="1"/>
    <xf numFmtId="0" fontId="5" fillId="3" borderId="19" xfId="0" applyFont="1" applyFill="1" applyBorder="1"/>
    <xf numFmtId="0" fontId="5" fillId="3" borderId="1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wrapText="1"/>
    </xf>
    <xf numFmtId="0" fontId="5" fillId="3" borderId="19" xfId="0" applyFont="1" applyFill="1" applyBorder="1" applyAlignment="1">
      <alignment vertical="top" wrapText="1"/>
    </xf>
    <xf numFmtId="0" fontId="5" fillId="3" borderId="18" xfId="0" applyFont="1" applyFill="1" applyBorder="1"/>
    <xf numFmtId="0" fontId="4" fillId="3" borderId="19" xfId="0" applyFont="1" applyFill="1" applyBorder="1"/>
    <xf numFmtId="0" fontId="0" fillId="0" borderId="0" xfId="0" applyBorder="1"/>
    <xf numFmtId="0" fontId="0" fillId="0" borderId="3" xfId="0" applyBorder="1"/>
  </cellXfs>
  <cellStyles count="6">
    <cellStyle name="Hiperlink" xfId="4" builtinId="8"/>
    <cellStyle name="Normal" xfId="0" builtinId="0"/>
    <cellStyle name="Porcentagem 2" xfId="3" xr:uid="{00000000-0005-0000-0000-000002000000}"/>
    <cellStyle name="Separador de milhares 2" xfId="2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</xdr:row>
      <xdr:rowOff>104775</xdr:rowOff>
    </xdr:from>
    <xdr:to>
      <xdr:col>13</xdr:col>
      <xdr:colOff>247650</xdr:colOff>
      <xdr:row>2</xdr:row>
      <xdr:rowOff>190500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9E4A07E2-FC17-43FE-A5BD-9ED1AFA5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95275"/>
          <a:ext cx="2009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joao.dps\Desktop\Limites%20Operacionais%20XCMG%20BANK%20ajuste.xlsx" TargetMode="External"/><Relationship Id="rId1" Type="http://schemas.openxmlformats.org/officeDocument/2006/relationships/externalLinkPath" Target="file:///X:\joao.dps\Desktop\Limites%20Operacionais%20XCMG%20BANK%20aju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0 - EPR"/>
      <sheetName val="11_13"/>
      <sheetName val="01_14"/>
      <sheetName val="02_14"/>
      <sheetName val="03_14"/>
      <sheetName val="04_14"/>
      <sheetName val="05_14"/>
      <sheetName val="07_14"/>
      <sheetName val="08_14"/>
      <sheetName val="09_14"/>
      <sheetName val="10_14"/>
      <sheetName val="11_14"/>
      <sheetName val="06_20"/>
      <sheetName val="07_20"/>
      <sheetName val="08_20"/>
      <sheetName val="09_20"/>
      <sheetName val="10_20"/>
      <sheetName val="11_20"/>
      <sheetName val="12_20"/>
      <sheetName val="01_21"/>
      <sheetName val="02_21"/>
      <sheetName val="03_21"/>
      <sheetName val="04_21"/>
      <sheetName val="05_21"/>
      <sheetName val="06_21"/>
      <sheetName val="07_21"/>
      <sheetName val="08_21"/>
      <sheetName val="09_21"/>
      <sheetName val="10_21"/>
      <sheetName val="11_21"/>
      <sheetName val="12_21"/>
      <sheetName val="01_22"/>
      <sheetName val="02_22"/>
      <sheetName val="03_22"/>
      <sheetName val="04_22"/>
      <sheetName val="05_22"/>
      <sheetName val="06_22"/>
      <sheetName val="07_22"/>
      <sheetName val="08_22"/>
      <sheetName val="09_22"/>
      <sheetName val="10_22"/>
      <sheetName val="11_22"/>
      <sheetName val="12_22"/>
      <sheetName val="01_23"/>
      <sheetName val="02_23"/>
      <sheetName val="03_23"/>
      <sheetName val="04_23"/>
      <sheetName val="05_23"/>
      <sheetName val="06_23"/>
      <sheetName val="07_23"/>
      <sheetName val="08_23"/>
      <sheetName val="09_23"/>
      <sheetName val="10_23"/>
      <sheetName val="11_23"/>
      <sheetName val="12_23"/>
      <sheetName val="01_24"/>
      <sheetName val="2020-2021-2022-2023-2024"/>
      <sheetName val="Central Dados"/>
      <sheetName val="Indicadores Regulatorios "/>
      <sheetName val="Gráficos"/>
      <sheetName val="Grafico"/>
      <sheetName val="Graficos RW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4">
          <cell r="BS14">
            <v>133662300.34999999</v>
          </cell>
          <cell r="BY14">
            <v>135169979.44</v>
          </cell>
          <cell r="CE14">
            <v>136716158.66</v>
          </cell>
        </row>
        <row r="32">
          <cell r="BS32">
            <v>443643106.29000002</v>
          </cell>
          <cell r="BY32">
            <v>433050435.93999994</v>
          </cell>
        </row>
        <row r="81">
          <cell r="BS81">
            <v>441144580.47000003</v>
          </cell>
          <cell r="BY81">
            <v>445625437.82999998</v>
          </cell>
          <cell r="CE81">
            <v>495250850.73000002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N22"/>
  <sheetViews>
    <sheetView showGridLines="0" showRowColHeaders="0" tabSelected="1" workbookViewId="0"/>
  </sheetViews>
  <sheetFormatPr defaultColWidth="0" defaultRowHeight="14.5" x14ac:dyDescent="0.35"/>
  <cols>
    <col min="1" max="14" width="9.1796875" customWidth="1"/>
    <col min="15" max="16384" width="9.1796875" hidden="1"/>
  </cols>
  <sheetData>
    <row r="1" spans="1:10" x14ac:dyDescent="0.35">
      <c r="A1" t="s">
        <v>69</v>
      </c>
    </row>
    <row r="3" spans="1:10" ht="20" x14ac:dyDescent="0.35">
      <c r="B3" s="25" t="s">
        <v>53</v>
      </c>
      <c r="C3" s="25"/>
      <c r="D3" s="25"/>
      <c r="E3" s="26"/>
      <c r="F3" s="26"/>
      <c r="G3" s="26"/>
      <c r="H3" s="26"/>
      <c r="I3" s="26"/>
      <c r="J3" s="26"/>
    </row>
    <row r="4" spans="1:10" x14ac:dyDescent="0.35"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5">
      <c r="B5" s="27" t="s">
        <v>54</v>
      </c>
      <c r="C5" s="26"/>
      <c r="D5" s="26"/>
      <c r="E5" s="26"/>
      <c r="F5" s="26"/>
      <c r="G5" s="26"/>
      <c r="H5" s="26"/>
      <c r="I5" s="26"/>
      <c r="J5" s="26"/>
    </row>
    <row r="6" spans="1:10" s="18" customFormat="1" ht="20.149999999999999" customHeight="1" x14ac:dyDescent="0.35">
      <c r="B6" s="28" t="s">
        <v>47</v>
      </c>
      <c r="C6" s="26"/>
      <c r="D6" s="26"/>
      <c r="E6" s="26"/>
      <c r="F6" s="26"/>
      <c r="G6" s="26"/>
      <c r="H6" s="26"/>
      <c r="I6" s="26"/>
      <c r="J6" s="26"/>
    </row>
    <row r="7" spans="1:10" s="18" customFormat="1" ht="20.149999999999999" customHeight="1" x14ac:dyDescent="0.35">
      <c r="B7" s="28" t="s">
        <v>48</v>
      </c>
      <c r="C7" s="26"/>
      <c r="D7" s="26"/>
      <c r="E7" s="26"/>
      <c r="F7" s="26"/>
      <c r="G7" s="26"/>
      <c r="H7" s="26"/>
      <c r="I7" s="26"/>
      <c r="J7" s="26"/>
    </row>
    <row r="8" spans="1:10" s="18" customFormat="1" ht="20.149999999999999" customHeight="1" x14ac:dyDescent="0.35">
      <c r="B8" s="28" t="s">
        <v>68</v>
      </c>
      <c r="C8" s="26"/>
      <c r="D8"/>
      <c r="E8"/>
      <c r="F8"/>
      <c r="G8"/>
      <c r="H8"/>
      <c r="I8"/>
      <c r="J8"/>
    </row>
    <row r="9" spans="1:10" ht="20.149999999999999" customHeight="1" x14ac:dyDescent="0.35">
      <c r="B9" s="28"/>
      <c r="C9" s="26"/>
      <c r="D9" s="26"/>
      <c r="E9" s="26"/>
      <c r="F9" s="26"/>
      <c r="G9" s="26"/>
      <c r="H9" s="26"/>
      <c r="I9" s="26"/>
      <c r="J9" s="26"/>
    </row>
    <row r="10" spans="1:10" ht="20.149999999999999" customHeight="1" x14ac:dyDescent="0.35"/>
    <row r="11" spans="1:10" ht="20.149999999999999" customHeight="1" x14ac:dyDescent="0.35">
      <c r="B11" s="28"/>
      <c r="C11" s="26"/>
      <c r="D11" s="26"/>
      <c r="E11" s="26"/>
      <c r="F11" s="26"/>
      <c r="G11" s="26"/>
      <c r="H11" s="26"/>
      <c r="I11" s="26"/>
      <c r="J11" s="26"/>
    </row>
    <row r="12" spans="1:10" ht="20.149999999999999" customHeight="1" x14ac:dyDescent="0.35"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20.149999999999999" customHeight="1" x14ac:dyDescent="0.35"/>
    <row r="14" spans="1:10" ht="20.149999999999999" customHeight="1" x14ac:dyDescent="0.35"/>
    <row r="22" spans="8:8" x14ac:dyDescent="0.35">
      <c r="H22" s="19"/>
    </row>
  </sheetData>
  <hyperlinks>
    <hyperlink ref="B6" location="'KM1'!A1" display="KM1 - INFORMAÇÕES QUANTITATIVAS SOBRE OS REQUERIMENTOS PRUDENCIAIS" xr:uid="{00000000-0004-0000-0000-000000000000}"/>
    <hyperlink ref="B7" location="'OV1'!A1" display="OV1 - VISÃO GERAL DOS ATIVOS PONDERADOS PELO RISCO (RWA)" xr:uid="{00000000-0004-0000-0000-000001000000}"/>
    <hyperlink ref="B8" location="'MR1'!A1" display="MR1 - ABORDAGEM PADRONIZADA - FATORES DE RISCO ASSOCIADOS AO RISCO DE MERCADO" xr:uid="{CB3699C8-43F5-4B06-ABF5-B899C50899C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2:U68"/>
  <sheetViews>
    <sheetView showGridLines="0" workbookViewId="0">
      <selection activeCell="H25" sqref="H25"/>
    </sheetView>
  </sheetViews>
  <sheetFormatPr defaultColWidth="9.1796875" defaultRowHeight="12.5" x14ac:dyDescent="0.25"/>
  <cols>
    <col min="1" max="1" width="2.81640625" style="2" customWidth="1"/>
    <col min="2" max="2" width="12.90625" style="2" customWidth="1"/>
    <col min="3" max="3" width="62.1796875" style="2" bestFit="1" customWidth="1"/>
    <col min="4" max="6" width="14.81640625" style="2" bestFit="1" customWidth="1"/>
    <col min="7" max="7" width="14.81640625" style="2" customWidth="1"/>
    <col min="8" max="8" width="14.81640625" style="2" bestFit="1" customWidth="1"/>
    <col min="9" max="10" width="14.81640625" style="2" hidden="1" customWidth="1"/>
    <col min="11" max="14" width="13.81640625" style="2" hidden="1" customWidth="1"/>
    <col min="15" max="15" width="16.453125" style="2" bestFit="1" customWidth="1"/>
    <col min="16" max="16" width="16.453125" style="2" customWidth="1"/>
    <col min="17" max="17" width="9.1796875" style="2"/>
    <col min="18" max="18" width="10.26953125" style="2" bestFit="1" customWidth="1"/>
    <col min="19" max="16384" width="9.1796875" style="2"/>
  </cols>
  <sheetData>
    <row r="2" spans="2:16" ht="13" x14ac:dyDescent="0.3">
      <c r="B2" s="1" t="s">
        <v>49</v>
      </c>
    </row>
    <row r="4" spans="2:16" x14ac:dyDescent="0.25">
      <c r="L4" s="4"/>
      <c r="M4" s="4"/>
      <c r="N4" s="4"/>
      <c r="O4" s="4"/>
      <c r="P4" s="4"/>
    </row>
    <row r="5" spans="2:16" ht="14.5" x14ac:dyDescent="0.35">
      <c r="D5" s="70">
        <v>45291</v>
      </c>
      <c r="E5" s="70">
        <v>45199</v>
      </c>
      <c r="F5" s="70">
        <v>45107</v>
      </c>
      <c r="G5" s="70">
        <v>45016</v>
      </c>
      <c r="H5" s="70">
        <v>44926</v>
      </c>
      <c r="I5" s="5">
        <v>44469</v>
      </c>
      <c r="J5" s="5">
        <v>44377</v>
      </c>
      <c r="K5" s="5">
        <v>44286</v>
      </c>
      <c r="L5" s="5">
        <v>44196</v>
      </c>
      <c r="M5" s="5">
        <v>44104</v>
      </c>
      <c r="N5" s="5">
        <v>44012</v>
      </c>
      <c r="O5"/>
    </row>
    <row r="6" spans="2:16" ht="14.5" x14ac:dyDescent="0.35">
      <c r="C6" s="6" t="s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/>
    </row>
    <row r="7" spans="2:16" ht="14.5" x14ac:dyDescent="0.35">
      <c r="C7" s="39" t="s">
        <v>1</v>
      </c>
      <c r="D7" s="29">
        <v>127099749</v>
      </c>
      <c r="E7" s="29">
        <v>127099749</v>
      </c>
      <c r="F7" s="29">
        <v>127099749</v>
      </c>
      <c r="G7" s="29">
        <v>127099749</v>
      </c>
      <c r="H7" s="29">
        <v>127099749</v>
      </c>
      <c r="I7" s="29">
        <v>100000000</v>
      </c>
      <c r="J7" s="29">
        <v>100000000</v>
      </c>
      <c r="K7" s="29">
        <v>81618033.379999995</v>
      </c>
      <c r="L7" s="29">
        <v>81618033.379999995</v>
      </c>
      <c r="M7" s="29">
        <v>81618033.379999995</v>
      </c>
      <c r="N7" s="29">
        <v>81618033.379999995</v>
      </c>
      <c r="O7"/>
    </row>
    <row r="8" spans="2:16" ht="14.5" x14ac:dyDescent="0.35">
      <c r="C8" s="39" t="s">
        <v>2</v>
      </c>
      <c r="D8" s="29">
        <v>127099749</v>
      </c>
      <c r="E8" s="29">
        <v>127099749</v>
      </c>
      <c r="F8" s="29">
        <v>127099749</v>
      </c>
      <c r="G8" s="29">
        <v>127099749</v>
      </c>
      <c r="H8" s="29">
        <v>127099749</v>
      </c>
      <c r="I8" s="29">
        <v>100000000</v>
      </c>
      <c r="J8" s="29">
        <v>100000000</v>
      </c>
      <c r="K8" s="29">
        <v>81618033.379999995</v>
      </c>
      <c r="L8" s="29">
        <v>81618033.379999995</v>
      </c>
      <c r="M8" s="29">
        <v>81618033.379999995</v>
      </c>
      <c r="N8" s="29">
        <v>81618033.379999995</v>
      </c>
      <c r="O8"/>
    </row>
    <row r="9" spans="2:16" ht="14.5" x14ac:dyDescent="0.35">
      <c r="C9" s="39" t="s">
        <v>3</v>
      </c>
      <c r="D9" s="29">
        <v>136902759.81</v>
      </c>
      <c r="E9" s="29">
        <f>'[1]2020-2021-2022-2023-2024'!$CE$14</f>
        <v>136716158.66</v>
      </c>
      <c r="F9" s="29">
        <f>'[1]2020-2021-2022-2023-2024'!$BY$14</f>
        <v>135169979.44</v>
      </c>
      <c r="G9" s="29">
        <f>'[1]2020-2021-2022-2023-2024'!$BS$14</f>
        <v>133662300.34999999</v>
      </c>
      <c r="H9" s="29">
        <v>131368884.16</v>
      </c>
      <c r="I9" s="29">
        <v>99236122.099999994</v>
      </c>
      <c r="J9" s="29">
        <v>98411235.090000004</v>
      </c>
      <c r="K9" s="29">
        <v>80358022.159999996</v>
      </c>
      <c r="L9" s="29">
        <v>80266465.129999995</v>
      </c>
      <c r="M9" s="29">
        <v>80100910.409999996</v>
      </c>
      <c r="N9" s="29">
        <v>80668637.489999995</v>
      </c>
      <c r="O9"/>
    </row>
    <row r="10" spans="2:16" ht="14.5" x14ac:dyDescent="0.35">
      <c r="B10" s="7"/>
      <c r="C10" s="39" t="s">
        <v>4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30">
        <v>0</v>
      </c>
      <c r="M10" s="30">
        <v>0</v>
      </c>
      <c r="N10" s="30">
        <v>0</v>
      </c>
      <c r="O10"/>
    </row>
    <row r="11" spans="2:16" ht="14.5" x14ac:dyDescent="0.35">
      <c r="B11" s="7"/>
      <c r="C11" s="39" t="s">
        <v>5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30">
        <v>0</v>
      </c>
      <c r="M11" s="30">
        <v>0</v>
      </c>
      <c r="N11" s="30">
        <v>0</v>
      </c>
      <c r="O11"/>
    </row>
    <row r="12" spans="2:16" ht="15" thickBot="1" x14ac:dyDescent="0.4">
      <c r="C12" s="38" t="s">
        <v>6</v>
      </c>
      <c r="D12" s="38"/>
      <c r="E12" s="38"/>
      <c r="F12" s="38"/>
      <c r="G12" s="38"/>
      <c r="H12" s="38"/>
      <c r="I12" s="38"/>
      <c r="J12" s="38"/>
      <c r="K12" s="38"/>
      <c r="L12" s="8"/>
      <c r="M12" s="8"/>
      <c r="N12" s="8"/>
      <c r="O12"/>
    </row>
    <row r="13" spans="2:16" ht="14.5" x14ac:dyDescent="0.35">
      <c r="C13" s="40" t="s">
        <v>7</v>
      </c>
      <c r="D13" s="34">
        <v>445602779.44624996</v>
      </c>
      <c r="E13" s="34">
        <v>475931596.89499992</v>
      </c>
      <c r="F13" s="34">
        <f>'[1]2020-2021-2022-2023-2024'!$BY$32</f>
        <v>433050435.93999994</v>
      </c>
      <c r="G13" s="34">
        <f>'[1]2020-2021-2022-2023-2024'!$BS$32</f>
        <v>443643106.29000002</v>
      </c>
      <c r="H13" s="34">
        <v>433156341.19500005</v>
      </c>
      <c r="I13" s="34">
        <v>147889464.97</v>
      </c>
      <c r="J13" s="34">
        <v>115400899.73999999</v>
      </c>
      <c r="K13" s="34">
        <v>57807096</v>
      </c>
      <c r="L13" s="34">
        <v>49116254.030000001</v>
      </c>
      <c r="M13" s="34">
        <v>22924503.379999999</v>
      </c>
      <c r="N13" s="34">
        <v>12148036.74</v>
      </c>
      <c r="O13"/>
    </row>
    <row r="14" spans="2:16" ht="15" thickBot="1" x14ac:dyDescent="0.4">
      <c r="C14" s="38" t="s">
        <v>8</v>
      </c>
      <c r="D14" s="38"/>
      <c r="E14" s="38"/>
      <c r="F14" s="38"/>
      <c r="G14" s="38"/>
      <c r="H14" s="38"/>
      <c r="I14" s="38"/>
      <c r="J14" s="38"/>
      <c r="K14" s="38"/>
      <c r="L14" s="8"/>
      <c r="M14" s="8"/>
      <c r="N14" s="8"/>
      <c r="O14"/>
    </row>
    <row r="15" spans="2:16" ht="14.5" x14ac:dyDescent="0.35">
      <c r="C15" s="41" t="s">
        <v>9</v>
      </c>
      <c r="D15" s="35">
        <v>0.28520000000000001</v>
      </c>
      <c r="E15" s="35">
        <v>0.2671</v>
      </c>
      <c r="F15" s="35">
        <v>0.29349999999999998</v>
      </c>
      <c r="G15" s="35">
        <v>0.28649999999999998</v>
      </c>
      <c r="H15" s="35">
        <v>0.29339999999999999</v>
      </c>
      <c r="I15" s="35">
        <f t="shared" ref="I15:J17" si="0">I7/I$13</f>
        <v>0.67618068684125288</v>
      </c>
      <c r="J15" s="35">
        <f t="shared" si="0"/>
        <v>0.86654437032381504</v>
      </c>
      <c r="K15" s="35">
        <f t="shared" ref="K15" si="1">K7/K$13</f>
        <v>1.4119033652892716</v>
      </c>
      <c r="L15" s="35">
        <f>L7/L$13</f>
        <v>1.6617316404086526</v>
      </c>
      <c r="M15" s="35">
        <f t="shared" ref="M15:N15" si="2">M7/M$13</f>
        <v>3.5602966846036863</v>
      </c>
      <c r="N15" s="35">
        <f t="shared" si="2"/>
        <v>6.7186192408568557</v>
      </c>
      <c r="O15"/>
    </row>
    <row r="16" spans="2:16" ht="14.5" x14ac:dyDescent="0.35">
      <c r="C16" s="41" t="s">
        <v>10</v>
      </c>
      <c r="D16" s="35">
        <v>0.28520000000000001</v>
      </c>
      <c r="E16" s="35">
        <v>0.2671</v>
      </c>
      <c r="F16" s="35">
        <v>0.29349999999999998</v>
      </c>
      <c r="G16" s="35">
        <v>0.28649999999999998</v>
      </c>
      <c r="H16" s="35">
        <v>0.29339999999999999</v>
      </c>
      <c r="I16" s="35">
        <f t="shared" si="0"/>
        <v>0.67618068684125288</v>
      </c>
      <c r="J16" s="35">
        <f t="shared" si="0"/>
        <v>0.86654437032381504</v>
      </c>
      <c r="K16" s="35">
        <f t="shared" ref="K16" si="3">K8/K$13</f>
        <v>1.4119033652892716</v>
      </c>
      <c r="L16" s="35">
        <f t="shared" ref="L16:N17" si="4">L8/L$13</f>
        <v>1.6617316404086526</v>
      </c>
      <c r="M16" s="35">
        <f t="shared" si="4"/>
        <v>3.5602966846036863</v>
      </c>
      <c r="N16" s="35">
        <f t="shared" si="4"/>
        <v>6.7186192408568557</v>
      </c>
      <c r="O16"/>
    </row>
    <row r="17" spans="3:19" ht="14.5" x14ac:dyDescent="0.35">
      <c r="C17" s="41" t="s">
        <v>11</v>
      </c>
      <c r="D17" s="35">
        <v>0.30719999999999997</v>
      </c>
      <c r="E17" s="35">
        <v>0.2873</v>
      </c>
      <c r="F17" s="35">
        <v>0.31209999999999999</v>
      </c>
      <c r="G17" s="35">
        <v>0.30130000000000001</v>
      </c>
      <c r="H17" s="35">
        <v>0.30330000000000001</v>
      </c>
      <c r="I17" s="35">
        <f t="shared" si="0"/>
        <v>0.67101549201040422</v>
      </c>
      <c r="J17" s="35">
        <f t="shared" si="0"/>
        <v>0.85277701743852974</v>
      </c>
      <c r="K17" s="35">
        <f t="shared" ref="K17" si="5">K9/K$13</f>
        <v>1.3901065391695164</v>
      </c>
      <c r="L17" s="35">
        <f t="shared" si="4"/>
        <v>1.6342139015930159</v>
      </c>
      <c r="M17" s="35">
        <f t="shared" si="4"/>
        <v>3.4941175859836662</v>
      </c>
      <c r="N17" s="35">
        <f t="shared" si="4"/>
        <v>6.6404670331940396</v>
      </c>
      <c r="O17"/>
      <c r="P17" s="9"/>
      <c r="Q17" s="9"/>
      <c r="S17" s="9"/>
    </row>
    <row r="18" spans="3:19" ht="15" thickBot="1" x14ac:dyDescent="0.4">
      <c r="C18" s="38" t="s">
        <v>12</v>
      </c>
      <c r="D18" s="38"/>
      <c r="E18" s="38"/>
      <c r="F18" s="38"/>
      <c r="G18" s="38"/>
      <c r="H18" s="38"/>
      <c r="I18" s="38"/>
      <c r="J18" s="38"/>
      <c r="K18" s="38"/>
      <c r="L18" s="8"/>
      <c r="M18" s="8"/>
      <c r="N18" s="8"/>
      <c r="O18"/>
      <c r="P18" s="10"/>
    </row>
    <row r="19" spans="3:19" ht="14.5" x14ac:dyDescent="0.35">
      <c r="C19" s="41" t="s">
        <v>13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/>
      <c r="P19" s="11"/>
      <c r="Q19" s="11"/>
      <c r="S19" s="11"/>
    </row>
    <row r="20" spans="3:19" ht="14.5" x14ac:dyDescent="0.35">
      <c r="C20" s="41" t="s">
        <v>14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/>
      <c r="P20" s="11"/>
    </row>
    <row r="21" spans="3:19" ht="14.5" x14ac:dyDescent="0.35">
      <c r="C21" s="41" t="s">
        <v>15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/>
      <c r="P21" s="11"/>
    </row>
    <row r="22" spans="3:19" ht="14.5" x14ac:dyDescent="0.35">
      <c r="C22" s="41" t="s">
        <v>16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/>
      <c r="P22" s="11"/>
    </row>
    <row r="23" spans="3:19" ht="14.5" x14ac:dyDescent="0.35">
      <c r="C23" s="41" t="s">
        <v>17</v>
      </c>
      <c r="D23" s="35">
        <v>0.20219999999999999</v>
      </c>
      <c r="E23" s="35">
        <v>0.18229999999999999</v>
      </c>
      <c r="F23" s="35">
        <v>0.20710000000000001</v>
      </c>
      <c r="G23" s="35">
        <v>0.1963</v>
      </c>
      <c r="H23" s="35">
        <v>0.1983</v>
      </c>
      <c r="I23" s="35">
        <f t="shared" ref="I23:L23" si="6">I17-10.5%</f>
        <v>0.56601549201040424</v>
      </c>
      <c r="J23" s="35">
        <f t="shared" si="6"/>
        <v>0.74777701743852976</v>
      </c>
      <c r="K23" s="35">
        <f t="shared" si="6"/>
        <v>1.2851065391695164</v>
      </c>
      <c r="L23" s="35">
        <f t="shared" si="6"/>
        <v>1.529213901593016</v>
      </c>
      <c r="M23" s="35">
        <f t="shared" ref="M23:N23" si="7">M17-10.5%</f>
        <v>3.3891175859836662</v>
      </c>
      <c r="N23" s="35">
        <f t="shared" si="7"/>
        <v>6.5354670331940392</v>
      </c>
      <c r="O23" s="21"/>
      <c r="P23" s="22"/>
    </row>
    <row r="24" spans="3:19" ht="15" thickBot="1" x14ac:dyDescent="0.4">
      <c r="C24" s="38" t="s">
        <v>18</v>
      </c>
      <c r="D24" s="38"/>
      <c r="E24" s="38"/>
      <c r="F24" s="38"/>
      <c r="G24" s="38"/>
      <c r="H24" s="38"/>
      <c r="I24" s="38"/>
      <c r="J24" s="38"/>
      <c r="K24" s="38"/>
      <c r="L24" s="8"/>
      <c r="M24" s="8"/>
      <c r="N24" s="8"/>
      <c r="O24"/>
      <c r="P24" s="11"/>
    </row>
    <row r="25" spans="3:19" ht="14.5" x14ac:dyDescent="0.35">
      <c r="C25" s="41" t="s">
        <v>19</v>
      </c>
      <c r="D25" s="36">
        <v>507389027.77999997</v>
      </c>
      <c r="E25" s="36">
        <f>'[1]2020-2021-2022-2023-2024'!$CE$81</f>
        <v>495250850.73000002</v>
      </c>
      <c r="F25" s="36">
        <f>'[1]2020-2021-2022-2023-2024'!$BY$81</f>
        <v>445625437.82999998</v>
      </c>
      <c r="G25" s="36">
        <f>'[1]2020-2021-2022-2023-2024'!$BS$81</f>
        <v>441144580.47000003</v>
      </c>
      <c r="H25" s="36">
        <v>424004430.07999998</v>
      </c>
      <c r="I25" s="36">
        <v>192934130.34999999</v>
      </c>
      <c r="J25" s="36">
        <v>162451261.44999999</v>
      </c>
      <c r="K25" s="36">
        <v>84131300.870000005</v>
      </c>
      <c r="L25" s="36">
        <v>82255989.469999999</v>
      </c>
      <c r="M25" s="36">
        <v>81638830.269999996</v>
      </c>
      <c r="N25" s="36">
        <v>80957800.469999999</v>
      </c>
      <c r="O25"/>
      <c r="P25" s="11"/>
    </row>
    <row r="26" spans="3:19" ht="14.5" x14ac:dyDescent="0.35">
      <c r="C26" s="41" t="s">
        <v>20</v>
      </c>
      <c r="D26" s="35">
        <v>0.26979999999999998</v>
      </c>
      <c r="E26" s="35">
        <v>0.27610000000000001</v>
      </c>
      <c r="F26" s="35">
        <v>0.30330000000000001</v>
      </c>
      <c r="G26" s="35">
        <v>0.30299999999999999</v>
      </c>
      <c r="H26" s="35">
        <v>0.30980000000000002</v>
      </c>
      <c r="I26" s="45">
        <v>0.51439999999999997</v>
      </c>
      <c r="J26" s="45">
        <v>0.60580000000000001</v>
      </c>
      <c r="K26" s="45">
        <v>0.95520000000000005</v>
      </c>
      <c r="L26" s="35">
        <v>0.9758</v>
      </c>
      <c r="M26" s="35">
        <v>0.98119999999999996</v>
      </c>
      <c r="N26" s="35">
        <v>0.99639999999999995</v>
      </c>
      <c r="O26"/>
      <c r="P26" s="11"/>
    </row>
    <row r="27" spans="3:19" ht="15" thickBot="1" x14ac:dyDescent="0.4">
      <c r="C27" s="38" t="s">
        <v>21</v>
      </c>
      <c r="D27" s="38"/>
      <c r="E27" s="38"/>
      <c r="F27" s="38"/>
      <c r="G27" s="38"/>
      <c r="H27" s="38"/>
      <c r="I27" s="38"/>
      <c r="J27" s="38"/>
      <c r="K27" s="38"/>
      <c r="L27" s="8"/>
      <c r="M27" s="8"/>
      <c r="N27" s="8"/>
      <c r="O27"/>
      <c r="P27" s="11"/>
    </row>
    <row r="28" spans="3:19" ht="14.5" x14ac:dyDescent="0.35">
      <c r="C28" s="41" t="s">
        <v>22</v>
      </c>
      <c r="D28" s="37" t="s">
        <v>52</v>
      </c>
      <c r="E28" s="37" t="s">
        <v>52</v>
      </c>
      <c r="F28" s="37" t="s">
        <v>52</v>
      </c>
      <c r="G28" s="37" t="s">
        <v>52</v>
      </c>
      <c r="H28" s="37" t="s">
        <v>52</v>
      </c>
      <c r="I28" s="37" t="s">
        <v>52</v>
      </c>
      <c r="J28" s="37" t="s">
        <v>52</v>
      </c>
      <c r="K28" s="37" t="s">
        <v>52</v>
      </c>
      <c r="L28" s="37" t="s">
        <v>52</v>
      </c>
      <c r="M28" s="37" t="s">
        <v>52</v>
      </c>
      <c r="N28" s="37" t="s">
        <v>52</v>
      </c>
      <c r="O28"/>
    </row>
    <row r="29" spans="3:19" ht="14.5" x14ac:dyDescent="0.35">
      <c r="C29" s="41" t="s">
        <v>23</v>
      </c>
      <c r="D29" s="37" t="s">
        <v>52</v>
      </c>
      <c r="E29" s="37" t="s">
        <v>52</v>
      </c>
      <c r="F29" s="37" t="s">
        <v>52</v>
      </c>
      <c r="G29" s="37" t="s">
        <v>52</v>
      </c>
      <c r="H29" s="37" t="s">
        <v>52</v>
      </c>
      <c r="I29" s="37" t="s">
        <v>52</v>
      </c>
      <c r="J29" s="37" t="s">
        <v>52</v>
      </c>
      <c r="K29" s="37" t="s">
        <v>52</v>
      </c>
      <c r="L29" s="37" t="s">
        <v>52</v>
      </c>
      <c r="M29" s="37" t="s">
        <v>52</v>
      </c>
      <c r="N29" s="37" t="s">
        <v>52</v>
      </c>
      <c r="O29"/>
    </row>
    <row r="30" spans="3:19" ht="14.5" x14ac:dyDescent="0.35">
      <c r="C30" s="41" t="s">
        <v>24</v>
      </c>
      <c r="D30" s="37" t="s">
        <v>52</v>
      </c>
      <c r="E30" s="37" t="s">
        <v>52</v>
      </c>
      <c r="F30" s="37" t="s">
        <v>52</v>
      </c>
      <c r="G30" s="37" t="s">
        <v>52</v>
      </c>
      <c r="H30" s="37" t="s">
        <v>52</v>
      </c>
      <c r="I30" s="37" t="s">
        <v>52</v>
      </c>
      <c r="J30" s="37" t="s">
        <v>52</v>
      </c>
      <c r="K30" s="37" t="s">
        <v>52</v>
      </c>
      <c r="L30" s="37" t="s">
        <v>52</v>
      </c>
      <c r="M30" s="37" t="s">
        <v>52</v>
      </c>
      <c r="N30" s="37" t="s">
        <v>52</v>
      </c>
      <c r="O30"/>
    </row>
    <row r="31" spans="3:19" ht="15" thickBot="1" x14ac:dyDescent="0.4">
      <c r="C31" s="38" t="s">
        <v>25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/>
    </row>
    <row r="32" spans="3:19" ht="14.5" x14ac:dyDescent="0.35">
      <c r="C32" s="41" t="s">
        <v>26</v>
      </c>
      <c r="D32" s="37" t="s">
        <v>52</v>
      </c>
      <c r="E32" s="37" t="s">
        <v>52</v>
      </c>
      <c r="F32" s="37" t="s">
        <v>52</v>
      </c>
      <c r="G32" s="37" t="s">
        <v>52</v>
      </c>
      <c r="H32" s="37" t="s">
        <v>52</v>
      </c>
      <c r="I32" s="37" t="s">
        <v>52</v>
      </c>
      <c r="J32" s="37" t="s">
        <v>52</v>
      </c>
      <c r="K32" s="37" t="s">
        <v>52</v>
      </c>
      <c r="L32" s="37" t="s">
        <v>52</v>
      </c>
      <c r="M32" s="37" t="s">
        <v>52</v>
      </c>
      <c r="N32" s="37" t="s">
        <v>52</v>
      </c>
      <c r="O32"/>
    </row>
    <row r="33" spans="2:21" ht="14.5" x14ac:dyDescent="0.35">
      <c r="C33" s="41" t="s">
        <v>27</v>
      </c>
      <c r="D33" s="37" t="s">
        <v>52</v>
      </c>
      <c r="E33" s="37" t="s">
        <v>52</v>
      </c>
      <c r="F33" s="37" t="s">
        <v>52</v>
      </c>
      <c r="G33" s="37" t="s">
        <v>52</v>
      </c>
      <c r="H33" s="37" t="s">
        <v>52</v>
      </c>
      <c r="I33" s="37" t="s">
        <v>52</v>
      </c>
      <c r="J33" s="37" t="s">
        <v>52</v>
      </c>
      <c r="K33" s="37" t="s">
        <v>52</v>
      </c>
      <c r="L33" s="37" t="s">
        <v>52</v>
      </c>
      <c r="M33" s="37" t="s">
        <v>52</v>
      </c>
      <c r="N33" s="37" t="s">
        <v>52</v>
      </c>
      <c r="O33"/>
    </row>
    <row r="34" spans="2:21" ht="14.5" x14ac:dyDescent="0.35">
      <c r="C34" s="41" t="s">
        <v>28</v>
      </c>
      <c r="D34" s="37" t="s">
        <v>52</v>
      </c>
      <c r="E34" s="37" t="s">
        <v>52</v>
      </c>
      <c r="F34" s="37" t="s">
        <v>52</v>
      </c>
      <c r="G34" s="37" t="s">
        <v>52</v>
      </c>
      <c r="H34" s="37" t="s">
        <v>52</v>
      </c>
      <c r="I34" s="37" t="s">
        <v>52</v>
      </c>
      <c r="J34" s="37" t="s">
        <v>52</v>
      </c>
      <c r="K34" s="37" t="s">
        <v>52</v>
      </c>
      <c r="L34" s="37" t="s">
        <v>52</v>
      </c>
      <c r="M34" s="37" t="s">
        <v>52</v>
      </c>
      <c r="N34" s="37" t="s">
        <v>52</v>
      </c>
      <c r="O34"/>
    </row>
    <row r="36" spans="2:21" x14ac:dyDescent="0.25">
      <c r="C36" s="2" t="s">
        <v>51</v>
      </c>
    </row>
    <row r="41" spans="2:21" ht="18.75" customHeight="1" x14ac:dyDescent="0.25">
      <c r="B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2"/>
      <c r="R41" s="13"/>
      <c r="S41" s="3"/>
      <c r="T41" s="3"/>
      <c r="U41" s="3"/>
    </row>
    <row r="42" spans="2:21" ht="18.75" customHeight="1" x14ac:dyDescent="0.25"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2:21" ht="18.75" customHeight="1" x14ac:dyDescent="0.25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</row>
    <row r="44" spans="2:21" ht="18.75" customHeight="1" x14ac:dyDescent="0.25"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2:21" ht="18.75" customHeight="1" x14ac:dyDescent="0.25"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</row>
    <row r="46" spans="2:21" ht="18.75" customHeight="1" x14ac:dyDescent="0.25"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</row>
    <row r="47" spans="2:21" ht="18.75" customHeight="1" x14ac:dyDescent="0.25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</row>
    <row r="48" spans="2:21" ht="18.75" customHeight="1" x14ac:dyDescent="0.25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49" spans="2:21" ht="18.75" customHeight="1" x14ac:dyDescent="0.25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</row>
    <row r="50" spans="2:21" ht="18.75" customHeight="1" x14ac:dyDescent="0.25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</row>
    <row r="51" spans="2:21" ht="18.75" customHeight="1" x14ac:dyDescent="0.25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</row>
    <row r="52" spans="2:21" ht="18.75" customHeight="1" x14ac:dyDescent="0.25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</row>
    <row r="53" spans="2:21" ht="18.75" customHeight="1" x14ac:dyDescent="0.25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</row>
    <row r="54" spans="2:21" ht="18.75" customHeight="1" x14ac:dyDescent="0.25"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</row>
    <row r="55" spans="2:21" ht="18.75" customHeight="1" x14ac:dyDescent="0.25"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</row>
    <row r="56" spans="2:21" x14ac:dyDescent="0.25"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</row>
    <row r="57" spans="2:21" ht="18.75" customHeight="1" x14ac:dyDescent="0.25"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</row>
    <row r="58" spans="2:21" ht="18.75" customHeight="1" x14ac:dyDescent="0.25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</row>
    <row r="59" spans="2:21" x14ac:dyDescent="0.25">
      <c r="T59" s="14"/>
      <c r="U59" s="14"/>
    </row>
    <row r="60" spans="2:21" x14ac:dyDescent="0.25">
      <c r="T60" s="14"/>
      <c r="U60" s="14"/>
    </row>
    <row r="61" spans="2:21" x14ac:dyDescent="0.25">
      <c r="T61" s="14"/>
      <c r="U61" s="14"/>
    </row>
    <row r="62" spans="2:21" x14ac:dyDescent="0.25">
      <c r="T62" s="14"/>
      <c r="U62" s="14"/>
    </row>
    <row r="63" spans="2:21" x14ac:dyDescent="0.25">
      <c r="T63" s="14"/>
      <c r="U63" s="14"/>
    </row>
    <row r="64" spans="2:21" x14ac:dyDescent="0.25">
      <c r="T64" s="14"/>
      <c r="U64" s="14"/>
    </row>
    <row r="65" spans="20:21" x14ac:dyDescent="0.25">
      <c r="T65" s="14"/>
      <c r="U65" s="14"/>
    </row>
    <row r="66" spans="20:21" x14ac:dyDescent="0.25">
      <c r="T66" s="14"/>
      <c r="U66" s="15"/>
    </row>
    <row r="67" spans="20:21" x14ac:dyDescent="0.25">
      <c r="T67" s="15"/>
      <c r="U67" s="15"/>
    </row>
    <row r="68" spans="20:21" x14ac:dyDescent="0.25">
      <c r="T68" s="15"/>
    </row>
  </sheetData>
  <mergeCells count="16">
    <mergeCell ref="B43:B44"/>
    <mergeCell ref="C43:U44"/>
    <mergeCell ref="B45:B46"/>
    <mergeCell ref="C45:U46"/>
    <mergeCell ref="B47:B48"/>
    <mergeCell ref="C47:U48"/>
    <mergeCell ref="B55:B56"/>
    <mergeCell ref="C55:U56"/>
    <mergeCell ref="B57:B58"/>
    <mergeCell ref="C57:U58"/>
    <mergeCell ref="B49:B50"/>
    <mergeCell ref="C49:U50"/>
    <mergeCell ref="B51:B52"/>
    <mergeCell ref="C51:U52"/>
    <mergeCell ref="B53:B54"/>
    <mergeCell ref="C53:U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1:T30"/>
  <sheetViews>
    <sheetView showGridLines="0" topLeftCell="A3" zoomScale="80" zoomScaleNormal="80" workbookViewId="0">
      <selection activeCell="V16" sqref="V16"/>
    </sheetView>
  </sheetViews>
  <sheetFormatPr defaultRowHeight="14.5" x14ac:dyDescent="0.35"/>
  <cols>
    <col min="1" max="1" width="2.81640625" customWidth="1"/>
    <col min="2" max="2" width="3.26953125" customWidth="1"/>
    <col min="3" max="3" width="79.26953125" bestFit="1" customWidth="1"/>
    <col min="4" max="7" width="14.6328125" bestFit="1" customWidth="1"/>
    <col min="8" max="8" width="17.453125" customWidth="1"/>
    <col min="9" max="11" width="14.6328125" hidden="1" customWidth="1"/>
    <col min="12" max="15" width="13.6328125" hidden="1" customWidth="1"/>
    <col min="16" max="16" width="12.54296875" hidden="1" customWidth="1"/>
    <col min="17" max="17" width="1.6328125" hidden="1" customWidth="1"/>
    <col min="18" max="18" width="3.6328125" hidden="1" customWidth="1"/>
    <col min="19" max="20" width="14.26953125" bestFit="1" customWidth="1"/>
  </cols>
  <sheetData>
    <row r="1" spans="2:20" x14ac:dyDescent="0.35">
      <c r="H1" s="75"/>
      <c r="M1" s="75"/>
    </row>
    <row r="2" spans="2:20" x14ac:dyDescent="0.35">
      <c r="B2" s="16" t="s">
        <v>50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2:20" ht="27" customHeight="1" x14ac:dyDescent="0.35">
      <c r="H3" s="117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2:20" ht="34.5" customHeight="1" x14ac:dyDescent="0.35">
      <c r="B4" s="2"/>
      <c r="C4" s="104"/>
      <c r="D4" s="105" t="s">
        <v>29</v>
      </c>
      <c r="E4" s="105"/>
      <c r="F4" s="106"/>
      <c r="G4" s="106"/>
      <c r="H4" s="92" t="s">
        <v>30</v>
      </c>
      <c r="I4" s="73"/>
      <c r="J4" s="73"/>
      <c r="K4" s="73"/>
      <c r="L4" s="73"/>
      <c r="M4" s="76" t="s">
        <v>30</v>
      </c>
      <c r="N4" s="73"/>
      <c r="O4" s="73"/>
      <c r="P4" s="73"/>
      <c r="Q4" s="89"/>
      <c r="R4" s="23" t="s">
        <v>30</v>
      </c>
    </row>
    <row r="5" spans="2:20" x14ac:dyDescent="0.35">
      <c r="B5" s="2"/>
      <c r="C5" s="107" t="s">
        <v>70</v>
      </c>
      <c r="D5" s="108">
        <v>45291</v>
      </c>
      <c r="E5" s="72">
        <v>45199</v>
      </c>
      <c r="F5" s="108">
        <v>45107</v>
      </c>
      <c r="G5" s="72">
        <v>44651</v>
      </c>
      <c r="H5" s="72">
        <v>45291</v>
      </c>
      <c r="I5" s="71">
        <v>44561</v>
      </c>
      <c r="J5" s="72">
        <v>44469</v>
      </c>
      <c r="K5" s="71">
        <v>44377</v>
      </c>
      <c r="L5" s="71">
        <v>44286</v>
      </c>
      <c r="M5" s="72">
        <v>44561</v>
      </c>
      <c r="N5" s="71">
        <v>44196</v>
      </c>
      <c r="O5" s="72">
        <v>44104</v>
      </c>
      <c r="P5" s="72">
        <v>44012</v>
      </c>
      <c r="Q5" s="71">
        <v>43921</v>
      </c>
      <c r="R5" s="51">
        <v>44196</v>
      </c>
    </row>
    <row r="6" spans="2:20" x14ac:dyDescent="0.35">
      <c r="B6" s="2"/>
      <c r="C6" s="109" t="s">
        <v>31</v>
      </c>
      <c r="D6" s="29">
        <v>419708178.08999997</v>
      </c>
      <c r="E6" s="29">
        <v>405886873.51999992</v>
      </c>
      <c r="F6" s="29">
        <v>360729582.42999995</v>
      </c>
      <c r="G6" s="29">
        <v>369800587.80000001</v>
      </c>
      <c r="H6" s="84">
        <v>33576654.25</v>
      </c>
      <c r="I6" s="29">
        <v>240015288.30000004</v>
      </c>
      <c r="J6" s="29">
        <v>139120544.97</v>
      </c>
      <c r="K6" s="29">
        <v>109453990.99000001</v>
      </c>
      <c r="L6" s="52">
        <v>51860187.25</v>
      </c>
      <c r="M6" s="64">
        <f>IFERROR(I6*8%,"")</f>
        <v>19201223.064000003</v>
      </c>
      <c r="N6" s="29">
        <v>45052928.149999999</v>
      </c>
      <c r="O6" s="29">
        <v>8099343.4900000002</v>
      </c>
      <c r="P6" s="29">
        <v>8099343.4900000002</v>
      </c>
      <c r="Q6" s="64">
        <f>IFERROR(D6*8%,"")</f>
        <v>33576654.247199997</v>
      </c>
      <c r="R6" s="79">
        <f>IFERROR(N6*8%,"")</f>
        <v>3604234.2519999999</v>
      </c>
      <c r="S6" s="94">
        <f>$H$6</f>
        <v>33576654.25</v>
      </c>
      <c r="T6" s="94">
        <f>D6*8%</f>
        <v>33576654.247199997</v>
      </c>
    </row>
    <row r="7" spans="2:20" x14ac:dyDescent="0.35">
      <c r="B7" s="2"/>
      <c r="C7" s="110" t="s">
        <v>32</v>
      </c>
      <c r="D7" s="17" t="s">
        <v>52</v>
      </c>
      <c r="E7" s="17" t="s">
        <v>52</v>
      </c>
      <c r="F7" s="17" t="s">
        <v>52</v>
      </c>
      <c r="G7" s="17" t="s">
        <v>52</v>
      </c>
      <c r="H7" s="80" t="s">
        <v>52</v>
      </c>
      <c r="I7" s="17" t="s">
        <v>52</v>
      </c>
      <c r="J7" s="17" t="s">
        <v>52</v>
      </c>
      <c r="K7" s="17" t="s">
        <v>52</v>
      </c>
      <c r="L7" s="53" t="s">
        <v>52</v>
      </c>
      <c r="M7" s="65" t="s">
        <v>52</v>
      </c>
      <c r="N7" s="17" t="s">
        <v>52</v>
      </c>
      <c r="O7" s="17" t="s">
        <v>52</v>
      </c>
      <c r="P7" s="17" t="s">
        <v>52</v>
      </c>
      <c r="Q7" s="65" t="s">
        <v>52</v>
      </c>
      <c r="R7" s="80" t="s">
        <v>52</v>
      </c>
    </row>
    <row r="8" spans="2:20" x14ac:dyDescent="0.35">
      <c r="B8" s="2"/>
      <c r="C8" s="110" t="s">
        <v>33</v>
      </c>
      <c r="D8" s="30">
        <v>0</v>
      </c>
      <c r="E8" s="30">
        <v>0</v>
      </c>
      <c r="F8" s="30">
        <v>0</v>
      </c>
      <c r="G8" s="30">
        <v>0</v>
      </c>
      <c r="H8" s="82">
        <v>0</v>
      </c>
      <c r="I8" s="30">
        <v>0</v>
      </c>
      <c r="J8" s="30">
        <v>0</v>
      </c>
      <c r="K8" s="30">
        <v>0</v>
      </c>
      <c r="L8" s="31">
        <v>0</v>
      </c>
      <c r="M8" s="66">
        <f>IFERROR(B8*8%,"")</f>
        <v>0</v>
      </c>
      <c r="N8" s="30">
        <v>0</v>
      </c>
      <c r="O8" s="30">
        <v>0</v>
      </c>
      <c r="P8" s="30">
        <v>0</v>
      </c>
      <c r="Q8" s="66">
        <f t="shared" ref="Q8" si="0">IFERROR(D8*8%,"")</f>
        <v>0</v>
      </c>
      <c r="R8" s="81">
        <f>IFERROR(N8*8%,"")</f>
        <v>0</v>
      </c>
    </row>
    <row r="9" spans="2:20" x14ac:dyDescent="0.35">
      <c r="B9" s="3"/>
      <c r="C9" s="111" t="s">
        <v>34</v>
      </c>
      <c r="D9" s="17" t="s">
        <v>52</v>
      </c>
      <c r="E9" s="17" t="s">
        <v>52</v>
      </c>
      <c r="F9" s="17" t="s">
        <v>52</v>
      </c>
      <c r="G9" s="17" t="s">
        <v>52</v>
      </c>
      <c r="H9" s="80" t="s">
        <v>52</v>
      </c>
      <c r="I9" s="17" t="s">
        <v>52</v>
      </c>
      <c r="J9" s="17" t="s">
        <v>52</v>
      </c>
      <c r="K9" s="17" t="s">
        <v>52</v>
      </c>
      <c r="L9" s="53" t="s">
        <v>52</v>
      </c>
      <c r="M9" s="65" t="s">
        <v>52</v>
      </c>
      <c r="N9" s="17" t="s">
        <v>52</v>
      </c>
      <c r="O9" s="17" t="s">
        <v>52</v>
      </c>
      <c r="P9" s="17" t="s">
        <v>52</v>
      </c>
      <c r="Q9" s="65" t="s">
        <v>52</v>
      </c>
      <c r="R9" s="80" t="s">
        <v>52</v>
      </c>
    </row>
    <row r="10" spans="2:20" x14ac:dyDescent="0.35">
      <c r="B10" s="7"/>
      <c r="C10" s="110" t="s">
        <v>35</v>
      </c>
      <c r="D10" s="17" t="s">
        <v>52</v>
      </c>
      <c r="E10" s="17" t="s">
        <v>52</v>
      </c>
      <c r="F10" s="17" t="s">
        <v>52</v>
      </c>
      <c r="G10" s="17" t="s">
        <v>52</v>
      </c>
      <c r="H10" s="80" t="s">
        <v>52</v>
      </c>
      <c r="I10" s="17" t="s">
        <v>52</v>
      </c>
      <c r="J10" s="17" t="s">
        <v>52</v>
      </c>
      <c r="K10" s="17" t="s">
        <v>52</v>
      </c>
      <c r="L10" s="53" t="s">
        <v>52</v>
      </c>
      <c r="M10" s="65" t="s">
        <v>52</v>
      </c>
      <c r="N10" s="17" t="s">
        <v>52</v>
      </c>
      <c r="O10" s="17" t="s">
        <v>52</v>
      </c>
      <c r="P10" s="17" t="s">
        <v>52</v>
      </c>
      <c r="Q10" s="65" t="s">
        <v>52</v>
      </c>
      <c r="R10" s="80" t="s">
        <v>52</v>
      </c>
    </row>
    <row r="11" spans="2:20" x14ac:dyDescent="0.35">
      <c r="B11" s="2"/>
      <c r="C11" s="110" t="s">
        <v>36</v>
      </c>
      <c r="D11" s="17" t="s">
        <v>52</v>
      </c>
      <c r="E11" s="17" t="s">
        <v>52</v>
      </c>
      <c r="F11" s="17" t="s">
        <v>52</v>
      </c>
      <c r="G11" s="17" t="s">
        <v>52</v>
      </c>
      <c r="H11" s="80" t="s">
        <v>52</v>
      </c>
      <c r="I11" s="17" t="s">
        <v>52</v>
      </c>
      <c r="J11" s="17" t="s">
        <v>52</v>
      </c>
      <c r="K11" s="17" t="s">
        <v>52</v>
      </c>
      <c r="L11" s="53" t="s">
        <v>52</v>
      </c>
      <c r="M11" s="65" t="s">
        <v>52</v>
      </c>
      <c r="N11" s="17" t="s">
        <v>52</v>
      </c>
      <c r="O11" s="17" t="s">
        <v>52</v>
      </c>
      <c r="P11" s="17" t="s">
        <v>52</v>
      </c>
      <c r="Q11" s="65" t="s">
        <v>52</v>
      </c>
      <c r="R11" s="80" t="s">
        <v>52</v>
      </c>
    </row>
    <row r="12" spans="2:20" ht="26" x14ac:dyDescent="0.35">
      <c r="B12" s="3"/>
      <c r="C12" s="112" t="s">
        <v>37</v>
      </c>
      <c r="D12" s="30">
        <v>0</v>
      </c>
      <c r="E12" s="30">
        <v>0</v>
      </c>
      <c r="F12" s="30">
        <v>0</v>
      </c>
      <c r="G12" s="30">
        <v>0</v>
      </c>
      <c r="H12" s="82">
        <v>0</v>
      </c>
      <c r="I12" s="30">
        <v>0</v>
      </c>
      <c r="J12" s="30">
        <v>0</v>
      </c>
      <c r="K12" s="30">
        <v>0</v>
      </c>
      <c r="L12" s="31">
        <v>0</v>
      </c>
      <c r="M12" s="31">
        <v>0</v>
      </c>
      <c r="N12" s="30">
        <v>0</v>
      </c>
      <c r="O12" s="30">
        <v>0</v>
      </c>
      <c r="P12" s="30">
        <v>0</v>
      </c>
      <c r="Q12" s="31">
        <v>0</v>
      </c>
      <c r="R12" s="82">
        <v>0</v>
      </c>
      <c r="T12" s="94">
        <f>H6+H19+H21</f>
        <v>35648222.358499996</v>
      </c>
    </row>
    <row r="13" spans="2:20" x14ac:dyDescent="0.35">
      <c r="B13" s="2"/>
      <c r="C13" s="110" t="s">
        <v>38</v>
      </c>
      <c r="D13" s="30">
        <v>0</v>
      </c>
      <c r="E13" s="30">
        <v>0</v>
      </c>
      <c r="F13" s="30">
        <v>0</v>
      </c>
      <c r="G13" s="30">
        <v>0</v>
      </c>
      <c r="H13" s="82">
        <v>0</v>
      </c>
      <c r="I13" s="30">
        <v>0</v>
      </c>
      <c r="J13" s="30">
        <v>0</v>
      </c>
      <c r="K13" s="30">
        <v>0</v>
      </c>
      <c r="L13" s="31">
        <v>0</v>
      </c>
      <c r="M13" s="31">
        <v>0</v>
      </c>
      <c r="N13" s="30">
        <v>0</v>
      </c>
      <c r="O13" s="30">
        <v>0</v>
      </c>
      <c r="P13" s="30">
        <v>0</v>
      </c>
      <c r="Q13" s="31">
        <v>0</v>
      </c>
      <c r="R13" s="82">
        <v>0</v>
      </c>
    </row>
    <row r="14" spans="2:20" ht="15" customHeight="1" x14ac:dyDescent="0.35">
      <c r="B14" s="3"/>
      <c r="C14" s="111" t="s">
        <v>39</v>
      </c>
      <c r="D14" s="30">
        <v>0</v>
      </c>
      <c r="E14" s="30">
        <v>0</v>
      </c>
      <c r="F14" s="30">
        <v>0</v>
      </c>
      <c r="G14" s="30">
        <v>0</v>
      </c>
      <c r="H14" s="82">
        <v>0</v>
      </c>
      <c r="I14" s="30">
        <v>0</v>
      </c>
      <c r="J14" s="30">
        <v>0</v>
      </c>
      <c r="K14" s="30">
        <v>0</v>
      </c>
      <c r="L14" s="31">
        <v>0</v>
      </c>
      <c r="M14" s="31">
        <v>0</v>
      </c>
      <c r="N14" s="30">
        <v>0</v>
      </c>
      <c r="O14" s="30">
        <v>0</v>
      </c>
      <c r="P14" s="30">
        <v>0</v>
      </c>
      <c r="Q14" s="31">
        <v>0</v>
      </c>
      <c r="R14" s="82">
        <v>0</v>
      </c>
    </row>
    <row r="15" spans="2:20" x14ac:dyDescent="0.35">
      <c r="B15" s="2"/>
      <c r="C15" s="110" t="s">
        <v>40</v>
      </c>
      <c r="D15" s="30">
        <v>0</v>
      </c>
      <c r="E15" s="30">
        <v>0</v>
      </c>
      <c r="F15" s="30">
        <v>0</v>
      </c>
      <c r="G15" s="30">
        <v>0</v>
      </c>
      <c r="H15" s="82">
        <v>0</v>
      </c>
      <c r="I15" s="30">
        <v>0</v>
      </c>
      <c r="J15" s="30">
        <v>0</v>
      </c>
      <c r="K15" s="30">
        <v>0</v>
      </c>
      <c r="L15" s="31">
        <v>0</v>
      </c>
      <c r="M15" s="31">
        <v>0</v>
      </c>
      <c r="N15" s="30">
        <v>0</v>
      </c>
      <c r="O15" s="30">
        <v>0</v>
      </c>
      <c r="P15" s="30">
        <v>0</v>
      </c>
      <c r="Q15" s="31">
        <v>0</v>
      </c>
      <c r="R15" s="82">
        <v>0</v>
      </c>
    </row>
    <row r="16" spans="2:20" x14ac:dyDescent="0.35">
      <c r="B16" s="3"/>
      <c r="C16" s="113" t="s">
        <v>41</v>
      </c>
      <c r="D16" s="30">
        <v>0</v>
      </c>
      <c r="E16" s="30">
        <v>0</v>
      </c>
      <c r="F16" s="30">
        <v>0</v>
      </c>
      <c r="G16" s="30">
        <v>0</v>
      </c>
      <c r="H16" s="82">
        <v>0</v>
      </c>
      <c r="I16" s="30">
        <v>0</v>
      </c>
      <c r="J16" s="30">
        <v>0</v>
      </c>
      <c r="K16" s="30">
        <v>0</v>
      </c>
      <c r="L16" s="31">
        <v>0</v>
      </c>
      <c r="M16" s="31">
        <v>0</v>
      </c>
      <c r="N16" s="30">
        <v>0</v>
      </c>
      <c r="O16" s="30">
        <v>0</v>
      </c>
      <c r="P16" s="30">
        <v>0</v>
      </c>
      <c r="Q16" s="31">
        <v>0</v>
      </c>
      <c r="R16" s="82">
        <v>0</v>
      </c>
    </row>
    <row r="17" spans="2:19" x14ac:dyDescent="0.35">
      <c r="B17" s="2"/>
      <c r="C17" s="114" t="s">
        <v>42</v>
      </c>
      <c r="D17" s="30">
        <v>0</v>
      </c>
      <c r="E17" s="30">
        <v>0</v>
      </c>
      <c r="F17" s="30">
        <v>0</v>
      </c>
      <c r="G17" s="30">
        <v>0</v>
      </c>
      <c r="H17" s="82">
        <v>0</v>
      </c>
      <c r="I17" s="32">
        <v>0</v>
      </c>
      <c r="J17" s="32">
        <v>0</v>
      </c>
      <c r="K17" s="32">
        <v>0</v>
      </c>
      <c r="L17" s="54">
        <v>0</v>
      </c>
      <c r="M17" s="66">
        <f>IFERROR(B17*8%,"")</f>
        <v>0</v>
      </c>
      <c r="N17" s="32">
        <v>0</v>
      </c>
      <c r="O17" s="30">
        <v>0</v>
      </c>
      <c r="P17" s="30">
        <v>0</v>
      </c>
      <c r="Q17" s="66">
        <f t="shared" ref="Q17" si="1">IFERROR(D17*8%,"")</f>
        <v>0</v>
      </c>
      <c r="R17" s="85">
        <f t="shared" ref="R17" si="2">IFERROR(N17*8%,"")</f>
        <v>0</v>
      </c>
    </row>
    <row r="18" spans="2:19" x14ac:dyDescent="0.35">
      <c r="B18" s="2"/>
      <c r="C18" s="115" t="s">
        <v>43</v>
      </c>
      <c r="D18" s="42"/>
      <c r="E18" s="42"/>
      <c r="F18" s="42"/>
      <c r="G18" s="42"/>
      <c r="H18" s="83"/>
      <c r="I18" s="43"/>
      <c r="J18" s="42"/>
      <c r="K18" s="43"/>
      <c r="L18" s="74"/>
      <c r="M18" s="83"/>
      <c r="N18" s="17"/>
      <c r="O18" s="62"/>
      <c r="P18" s="62"/>
      <c r="Q18" s="77"/>
      <c r="R18" s="88"/>
    </row>
    <row r="19" spans="2:19" x14ac:dyDescent="0.35">
      <c r="B19" s="2"/>
      <c r="C19" s="110" t="s">
        <v>44</v>
      </c>
      <c r="D19" s="29">
        <v>3303448.86</v>
      </c>
      <c r="E19" s="29">
        <v>345134.5</v>
      </c>
      <c r="F19" s="29">
        <v>1962685.0208000001</v>
      </c>
      <c r="G19" s="29">
        <v>2084418.2191999999</v>
      </c>
      <c r="H19" s="93">
        <f>D19*8%</f>
        <v>264275.90879999998</v>
      </c>
      <c r="I19" s="29">
        <v>122906.13</v>
      </c>
      <c r="J19" s="30">
        <v>0</v>
      </c>
      <c r="K19" s="30">
        <v>0</v>
      </c>
      <c r="L19" s="31">
        <v>0</v>
      </c>
      <c r="M19" s="86">
        <f>IFERROR(I19*8%,"")</f>
        <v>9832.4904000000006</v>
      </c>
      <c r="N19" s="30">
        <v>0</v>
      </c>
      <c r="O19" s="30">
        <v>0</v>
      </c>
      <c r="P19" s="30">
        <v>0</v>
      </c>
      <c r="Q19" s="78">
        <f t="shared" ref="Q19:Q20" si="3">IFERROR(D19*8%,"")</f>
        <v>264275.90879999998</v>
      </c>
      <c r="R19" s="81">
        <f t="shared" ref="R19:R20" si="4">IFERROR(N19*8%,"")</f>
        <v>0</v>
      </c>
      <c r="S19" s="94">
        <f>D19*8%</f>
        <v>264275.90879999998</v>
      </c>
    </row>
    <row r="20" spans="2:19" x14ac:dyDescent="0.35">
      <c r="B20" s="2"/>
      <c r="C20" s="114" t="s">
        <v>45</v>
      </c>
      <c r="D20" s="32">
        <v>0</v>
      </c>
      <c r="E20" s="32">
        <v>0</v>
      </c>
      <c r="F20" s="32">
        <v>0</v>
      </c>
      <c r="G20" s="32">
        <v>0</v>
      </c>
      <c r="H20" s="90">
        <f>IFERROR(D20*8%,"")</f>
        <v>0</v>
      </c>
      <c r="I20" s="32">
        <v>0</v>
      </c>
      <c r="J20" s="32">
        <v>0</v>
      </c>
      <c r="K20" s="32">
        <v>0</v>
      </c>
      <c r="L20" s="54">
        <v>0</v>
      </c>
      <c r="M20" s="90">
        <f>IFERROR(I20*8%,"")</f>
        <v>0</v>
      </c>
      <c r="N20" s="32">
        <v>0</v>
      </c>
      <c r="O20" s="32">
        <v>0</v>
      </c>
      <c r="P20" s="32">
        <v>0</v>
      </c>
      <c r="Q20" s="67">
        <f t="shared" si="3"/>
        <v>0</v>
      </c>
      <c r="R20" s="85">
        <f t="shared" si="4"/>
        <v>0</v>
      </c>
    </row>
    <row r="21" spans="2:19" x14ac:dyDescent="0.35">
      <c r="B21" s="2"/>
      <c r="C21" s="115" t="s">
        <v>46</v>
      </c>
      <c r="D21" s="29">
        <v>22591152.49625</v>
      </c>
      <c r="E21" s="29">
        <v>65730542.125</v>
      </c>
      <c r="F21" s="29">
        <v>47787290.749999993</v>
      </c>
      <c r="G21" s="29">
        <v>47787290.749999993</v>
      </c>
      <c r="H21" s="91">
        <f>IFERROR(D21*8%,"")</f>
        <v>1807292.1997</v>
      </c>
      <c r="I21" s="29">
        <v>8768920</v>
      </c>
      <c r="J21" s="63">
        <v>8768920</v>
      </c>
      <c r="K21" s="29">
        <v>5946908.7524999995</v>
      </c>
      <c r="L21" s="52">
        <v>5946908.7524999995</v>
      </c>
      <c r="M21" s="86">
        <f>IFERROR(I21*8%,"")</f>
        <v>701513.6</v>
      </c>
      <c r="N21" s="29">
        <v>4063325.88</v>
      </c>
      <c r="O21" s="63">
        <v>4063325.88</v>
      </c>
      <c r="P21" s="63">
        <v>4063325.88</v>
      </c>
      <c r="Q21" s="68">
        <f>IFERROR(D21*8%,"")</f>
        <v>1807292.1997</v>
      </c>
      <c r="R21" s="86">
        <f>IFERROR(N21*8%,"")</f>
        <v>325066.07040000003</v>
      </c>
    </row>
    <row r="22" spans="2:19" ht="15" thickBot="1" x14ac:dyDescent="0.4">
      <c r="B22" s="2"/>
      <c r="C22" s="101" t="s">
        <v>71</v>
      </c>
      <c r="D22" s="102">
        <f>D6+D19+D21</f>
        <v>445602779.44624996</v>
      </c>
      <c r="E22" s="102">
        <f t="shared" ref="E22:G22" si="5">E6+E19+E21</f>
        <v>471962550.14499992</v>
      </c>
      <c r="F22" s="102">
        <f t="shared" si="5"/>
        <v>410479558.20079994</v>
      </c>
      <c r="G22" s="102">
        <f t="shared" si="5"/>
        <v>419672296.76920003</v>
      </c>
      <c r="H22" s="103">
        <f>IFERROR(D22*8%,"")</f>
        <v>35648222.355700001</v>
      </c>
      <c r="I22" s="33">
        <f>(SUM(I7,I8,I12,I13,I14,I15,I16,I17,I18,I21))</f>
        <v>8768920</v>
      </c>
      <c r="J22" s="33">
        <f t="shared" ref="J22:L22" si="6">(SUM(J7,J8,J12,J13,J14,J15,J16,J17,J18,J21))</f>
        <v>8768920</v>
      </c>
      <c r="K22" s="33">
        <f t="shared" si="6"/>
        <v>5946908.7524999995</v>
      </c>
      <c r="L22" s="55">
        <f t="shared" si="6"/>
        <v>5946908.7524999995</v>
      </c>
      <c r="M22" s="87">
        <f>IFERROR(I22*8%,"")</f>
        <v>701513.6</v>
      </c>
      <c r="N22" s="33">
        <f>(SUM(N7,N8,N12,N13,N14,N15,N16,N17,N18,N21))</f>
        <v>4063325.88</v>
      </c>
      <c r="O22" s="33">
        <v>4048693.25</v>
      </c>
      <c r="P22" s="33">
        <v>4048693.25</v>
      </c>
      <c r="Q22" s="69">
        <f t="shared" ref="Q22" si="7">IFERROR(D22*8%,"")</f>
        <v>35648222.355700001</v>
      </c>
      <c r="R22" s="87">
        <f>IFERROR(N22*8%,"")</f>
        <v>325066.07040000003</v>
      </c>
    </row>
    <row r="23" spans="2:19" ht="6.5" customHeight="1" x14ac:dyDescent="0.35">
      <c r="H23" s="29"/>
    </row>
    <row r="24" spans="2:19" x14ac:dyDescent="0.35">
      <c r="C24" s="2" t="s">
        <v>51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9" x14ac:dyDescent="0.35">
      <c r="B25" s="16"/>
    </row>
    <row r="30" spans="2:19" ht="16.5" customHeight="1" x14ac:dyDescent="0.35"/>
  </sheetData>
  <mergeCells count="1">
    <mergeCell ref="D4:E4"/>
  </mergeCell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06DE-91EB-44DF-BFF1-55A21989742C}">
  <dimension ref="B2:N24"/>
  <sheetViews>
    <sheetView showGridLines="0" workbookViewId="0">
      <selection activeCell="O21" sqref="O21"/>
    </sheetView>
  </sheetViews>
  <sheetFormatPr defaultRowHeight="14.5" x14ac:dyDescent="0.35"/>
  <cols>
    <col min="1" max="2" width="2.81640625" customWidth="1"/>
    <col min="9" max="9" width="10.7265625" bestFit="1" customWidth="1"/>
    <col min="10" max="10" width="13.6328125" bestFit="1" customWidth="1"/>
    <col min="11" max="11" width="13.6328125" hidden="1" customWidth="1"/>
  </cols>
  <sheetData>
    <row r="2" spans="2:14" x14ac:dyDescent="0.35">
      <c r="B2" s="16" t="s">
        <v>55</v>
      </c>
      <c r="N2" s="46" t="s">
        <v>56</v>
      </c>
    </row>
    <row r="5" spans="2:14" x14ac:dyDescent="0.35">
      <c r="C5" s="24"/>
      <c r="D5" s="47"/>
      <c r="E5" s="47"/>
      <c r="F5" s="47"/>
      <c r="G5" s="47"/>
      <c r="H5" s="47"/>
      <c r="I5" s="57"/>
      <c r="J5" s="57">
        <v>45291</v>
      </c>
      <c r="K5" s="57">
        <v>44926</v>
      </c>
    </row>
    <row r="6" spans="2:14" ht="15.5" thickBot="1" x14ac:dyDescent="0.45">
      <c r="C6" s="98" t="s">
        <v>57</v>
      </c>
      <c r="D6" s="98"/>
      <c r="E6" s="98"/>
      <c r="F6" s="98"/>
      <c r="G6" s="98"/>
      <c r="H6" s="98"/>
      <c r="I6" s="98"/>
      <c r="J6" s="48" t="s">
        <v>58</v>
      </c>
      <c r="K6" s="48" t="s">
        <v>58</v>
      </c>
    </row>
    <row r="7" spans="2:14" x14ac:dyDescent="0.35">
      <c r="B7" s="49"/>
      <c r="C7" s="99" t="s">
        <v>59</v>
      </c>
      <c r="D7" s="99"/>
      <c r="E7" s="99"/>
      <c r="F7" s="99"/>
      <c r="G7" s="99"/>
      <c r="H7" s="99"/>
      <c r="I7" s="59"/>
      <c r="J7" s="60">
        <v>3303448.86</v>
      </c>
      <c r="K7" s="60">
        <v>71063862.5</v>
      </c>
    </row>
    <row r="8" spans="2:14" x14ac:dyDescent="0.35">
      <c r="B8" s="49"/>
      <c r="C8" s="99" t="s">
        <v>60</v>
      </c>
      <c r="D8" s="99"/>
      <c r="E8" s="99"/>
      <c r="F8" s="99"/>
      <c r="G8" s="99"/>
      <c r="H8" s="99"/>
      <c r="I8" s="59"/>
      <c r="J8" s="17">
        <v>0</v>
      </c>
      <c r="K8" s="17">
        <v>0</v>
      </c>
    </row>
    <row r="9" spans="2:14" x14ac:dyDescent="0.35">
      <c r="B9" s="49"/>
      <c r="C9" s="99" t="s">
        <v>61</v>
      </c>
      <c r="D9" s="99"/>
      <c r="E9" s="99"/>
      <c r="F9" s="99"/>
      <c r="G9" s="99"/>
      <c r="H9" s="99"/>
      <c r="I9" s="59"/>
      <c r="J9" s="17">
        <v>0</v>
      </c>
      <c r="K9" s="17">
        <v>0</v>
      </c>
    </row>
    <row r="10" spans="2:14" x14ac:dyDescent="0.35">
      <c r="B10" s="49"/>
      <c r="C10" s="99" t="s">
        <v>62</v>
      </c>
      <c r="D10" s="99"/>
      <c r="E10" s="99"/>
      <c r="F10" s="99"/>
      <c r="G10" s="99"/>
      <c r="H10" s="99"/>
      <c r="I10" s="59"/>
      <c r="J10" s="17">
        <v>0</v>
      </c>
      <c r="K10" s="17">
        <v>0</v>
      </c>
    </row>
    <row r="11" spans="2:14" x14ac:dyDescent="0.35">
      <c r="B11" s="49"/>
      <c r="C11" s="99" t="s">
        <v>63</v>
      </c>
      <c r="D11" s="99"/>
      <c r="E11" s="99"/>
      <c r="F11" s="99"/>
      <c r="G11" s="99"/>
      <c r="H11" s="99"/>
      <c r="I11" s="59"/>
      <c r="J11" s="17">
        <v>0</v>
      </c>
      <c r="K11" s="17">
        <v>0</v>
      </c>
    </row>
    <row r="12" spans="2:14" x14ac:dyDescent="0.35">
      <c r="C12" s="99" t="s">
        <v>64</v>
      </c>
      <c r="D12" s="99"/>
      <c r="E12" s="99"/>
      <c r="F12" s="99"/>
      <c r="G12" s="99"/>
      <c r="H12" s="99"/>
      <c r="I12" s="59"/>
      <c r="J12" s="17">
        <v>0</v>
      </c>
      <c r="K12" s="17">
        <v>0</v>
      </c>
    </row>
    <row r="13" spans="2:14" x14ac:dyDescent="0.35">
      <c r="C13" s="99" t="s">
        <v>65</v>
      </c>
      <c r="D13" s="99"/>
      <c r="E13" s="99"/>
      <c r="F13" s="99"/>
      <c r="G13" s="99"/>
      <c r="H13" s="99"/>
      <c r="I13" s="59"/>
      <c r="J13" s="60">
        <v>3303448.86</v>
      </c>
      <c r="K13" s="60">
        <v>71063862.5</v>
      </c>
    </row>
    <row r="14" spans="2:14" x14ac:dyDescent="0.35">
      <c r="C14" s="100" t="s">
        <v>66</v>
      </c>
      <c r="D14" s="100"/>
      <c r="E14" s="100"/>
      <c r="F14" s="100"/>
      <c r="G14" s="100"/>
      <c r="H14" s="100"/>
      <c r="I14" s="61"/>
      <c r="J14" s="56">
        <v>0</v>
      </c>
      <c r="K14" s="56">
        <v>0</v>
      </c>
    </row>
    <row r="15" spans="2:14" ht="15" thickBot="1" x14ac:dyDescent="0.4">
      <c r="C15" s="97" t="s">
        <v>67</v>
      </c>
      <c r="D15" s="97"/>
      <c r="E15" s="97"/>
      <c r="F15" s="97"/>
      <c r="G15" s="97"/>
      <c r="H15" s="97"/>
      <c r="I15" s="50"/>
      <c r="J15" s="58">
        <f>J13</f>
        <v>3303448.86</v>
      </c>
      <c r="K15" s="58">
        <f>K13</f>
        <v>71063862.5</v>
      </c>
    </row>
    <row r="21" spans="2:2" x14ac:dyDescent="0.35">
      <c r="B21" s="49"/>
    </row>
    <row r="22" spans="2:2" x14ac:dyDescent="0.35">
      <c r="B22" s="49"/>
    </row>
    <row r="23" spans="2:2" x14ac:dyDescent="0.35">
      <c r="B23" s="49"/>
    </row>
    <row r="24" spans="2:2" x14ac:dyDescent="0.35">
      <c r="B24" s="49"/>
    </row>
  </sheetData>
  <mergeCells count="10">
    <mergeCell ref="C15:H15"/>
    <mergeCell ref="C6:I6"/>
    <mergeCell ref="C7:H7"/>
    <mergeCell ref="C8:H8"/>
    <mergeCell ref="C9:H9"/>
    <mergeCell ref="C10:H10"/>
    <mergeCell ref="C11:H11"/>
    <mergeCell ref="C12:H12"/>
    <mergeCell ref="C13:H13"/>
    <mergeCell ref="C14:H14"/>
  </mergeCells>
  <hyperlinks>
    <hyperlink ref="N2" location="Índice!A1" display="Voltar" xr:uid="{EC7ACCC4-7A63-4F69-AB59-18E5BCA5E7D2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Carrefour Solucoes Financeiras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joao.silva@bancoxcmg.com.br</dc:creator>
  <cp:lastModifiedBy>Henrique De Souza</cp:lastModifiedBy>
  <dcterms:created xsi:type="dcterms:W3CDTF">2020-11-25T18:05:38Z</dcterms:created>
  <dcterms:modified xsi:type="dcterms:W3CDTF">2024-03-09T16:00:11Z</dcterms:modified>
</cp:coreProperties>
</file>